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vak\Downloads\"/>
    </mc:Choice>
  </mc:AlternateContent>
  <bookViews>
    <workbookView xWindow="0" yWindow="0" windowWidth="28800" windowHeight="14130" activeTab="1"/>
  </bookViews>
  <sheets>
    <sheet name="INFO" sheetId="5" r:id="rId1"/>
    <sheet name="Īsie spraudeņi" sheetId="2" r:id="rId2"/>
    <sheet name="Garie spraudeņi" sheetId="4" r:id="rId3"/>
  </sheets>
  <definedNames>
    <definedName name="Basic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4" l="1"/>
  <c r="H32" i="4" s="1"/>
  <c r="I32" i="4" s="1"/>
  <c r="J32" i="4" s="1"/>
  <c r="K31" i="4"/>
  <c r="J31" i="4"/>
  <c r="I31" i="4"/>
  <c r="H31" i="4"/>
  <c r="G31" i="4"/>
  <c r="K30" i="4"/>
  <c r="J30" i="4"/>
  <c r="I30" i="4"/>
  <c r="H30" i="4"/>
  <c r="G30" i="4"/>
  <c r="K28" i="4"/>
  <c r="H26" i="4"/>
  <c r="H25" i="4"/>
  <c r="H34" i="4" s="1"/>
  <c r="G23" i="4"/>
  <c r="G22" i="4"/>
  <c r="G19" i="4"/>
  <c r="G18" i="4"/>
  <c r="G16" i="4"/>
  <c r="G15" i="4"/>
  <c r="G12" i="4"/>
  <c r="G11" i="4"/>
  <c r="G10" i="4"/>
  <c r="G9" i="4"/>
  <c r="G19" i="2"/>
  <c r="G18" i="2"/>
  <c r="G22" i="2"/>
  <c r="G34" i="4" l="1"/>
  <c r="G35" i="4" s="1"/>
  <c r="H35" i="4" s="1"/>
  <c r="I35" i="4" s="1"/>
  <c r="I34" i="4"/>
  <c r="J34" i="4"/>
  <c r="K32" i="4"/>
  <c r="H38" i="2"/>
  <c r="I38" i="2"/>
  <c r="J38" i="2"/>
  <c r="K38" i="2"/>
  <c r="L38" i="2"/>
  <c r="M38" i="2"/>
  <c r="G38" i="2"/>
  <c r="L13" i="2"/>
  <c r="M34" i="2"/>
  <c r="K28" i="2"/>
  <c r="H37" i="2"/>
  <c r="I37" i="2"/>
  <c r="J37" i="2"/>
  <c r="K37" i="2"/>
  <c r="L37" i="2"/>
  <c r="M37" i="2"/>
  <c r="G37" i="2"/>
  <c r="H25" i="2"/>
  <c r="G23" i="2"/>
  <c r="G16" i="2"/>
  <c r="G15" i="2"/>
  <c r="G11" i="2"/>
  <c r="G9" i="2"/>
  <c r="J35" i="4" l="1"/>
  <c r="K34" i="4"/>
  <c r="K35" i="4" s="1"/>
  <c r="L32" i="2"/>
  <c r="L31" i="2"/>
  <c r="G39" i="2"/>
  <c r="H39" i="2" s="1"/>
  <c r="F36" i="4" l="1"/>
  <c r="I39" i="2"/>
  <c r="H26" i="2"/>
  <c r="H41" i="2" s="1"/>
  <c r="G10" i="2"/>
  <c r="G12" i="2"/>
  <c r="G41" i="2" l="1"/>
  <c r="J39" i="2"/>
  <c r="I41" i="2"/>
  <c r="G42" i="2" l="1"/>
  <c r="H42" i="2" s="1"/>
  <c r="I42" i="2" s="1"/>
  <c r="K39" i="2"/>
  <c r="J41" i="2"/>
  <c r="L39" i="2" l="1"/>
  <c r="K41" i="2"/>
  <c r="M39" i="2" l="1"/>
  <c r="M41" i="2" s="1"/>
  <c r="L41" i="2"/>
  <c r="F43" i="2" s="1"/>
  <c r="J42" i="2"/>
  <c r="K42" i="2" s="1"/>
  <c r="L42" i="2" l="1"/>
  <c r="M42" i="2" s="1"/>
</calcChain>
</file>

<file path=xl/comments1.xml><?xml version="1.0" encoding="utf-8"?>
<comments xmlns="http://schemas.openxmlformats.org/spreadsheetml/2006/main">
  <authors>
    <author>Kaspars Liepins</author>
  </authors>
  <commentList>
    <comment ref="C37" authorId="0" shapeId="0">
      <text>
        <r>
          <rPr>
            <b/>
            <sz val="9"/>
            <color indexed="81"/>
            <rFont val="Tahoma"/>
            <charset val="1"/>
          </rPr>
          <t>VPM iespējams saņemt, ja platība reģistrēta kā īscirmeta atvasājs ar piecu gadu maksimālo cirtes aprites laiku. Atbalsta saņemšanas nosacījumi:
https://www.lad.gov.lv/lv/print/pdf/node/1148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8" authorId="0" shapeId="0">
      <text>
        <r>
          <rPr>
            <b/>
            <sz val="9"/>
            <color indexed="81"/>
            <rFont val="Tahoma"/>
            <charset val="1"/>
          </rPr>
          <t>Atbalstu iespējams saņemt, ja platība reģistrēta kā īscirmeta atvasājs ar piecu gadu maksimālo cirtes aprites laiku. Atbalsta saņemšanas nosacījumi:
https://www.lad.gov.lv/lv/print/pdf/node/1148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Kaspars Liepins</author>
  </authors>
  <commentList>
    <comment ref="C30" authorId="0" shapeId="0">
      <text>
        <r>
          <rPr>
            <b/>
            <sz val="9"/>
            <color indexed="81"/>
            <rFont val="Tahoma"/>
            <charset val="1"/>
          </rPr>
          <t>VPM iespējams saņemt, ja platība reģistrēta kā īscirmeta atvasājs ar piecu gadu maksimālo cirtes aprites laiku. Atbalsta saņemšanas nosacījumi:
https://www.lad.gov.lv/lv/print/pdf/node/1148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1" authorId="0" shapeId="0">
      <text>
        <r>
          <rPr>
            <b/>
            <sz val="9"/>
            <color indexed="81"/>
            <rFont val="Tahoma"/>
            <charset val="1"/>
          </rPr>
          <t>Atbalstu iespējams saņemt, ja platība reģistrēta kā īscirmeta atvasājs ar piecu gadu maksimālo cirtes aprites laiku. Atbalsta saņemšanas nosacījumi:
https://www.lad.gov.lv/lv/print/pdf/node/1148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<sst xmlns="http://schemas.openxmlformats.org/spreadsheetml/2006/main" count="142" uniqueCount="47">
  <si>
    <t>ha</t>
  </si>
  <si>
    <t>IRR</t>
  </si>
  <si>
    <t>GADI</t>
  </si>
  <si>
    <t>Izmaksas</t>
  </si>
  <si>
    <t>Stādījuma platība</t>
  </si>
  <si>
    <t>Ierīkošanas biezums</t>
  </si>
  <si>
    <t>koki/ha</t>
  </si>
  <si>
    <t>Aršana</t>
  </si>
  <si>
    <t>Kultivēšana</t>
  </si>
  <si>
    <t>Ierīkošnas izmaksas</t>
  </si>
  <si>
    <t>Stādmateriāla cena</t>
  </si>
  <si>
    <t>Stādīšana</t>
  </si>
  <si>
    <t>Ieņēmumi</t>
  </si>
  <si>
    <t>Vienotais platību maksājums (VPM)</t>
  </si>
  <si>
    <t>EUR/ha</t>
  </si>
  <si>
    <t>Cits atbalsts</t>
  </si>
  <si>
    <t>Enerģētiskā koksne</t>
  </si>
  <si>
    <t>berkubi/ha</t>
  </si>
  <si>
    <t>Pirmais gads</t>
  </si>
  <si>
    <t>Otrais gads</t>
  </si>
  <si>
    <t>Rindstarpu kultivēšana</t>
  </si>
  <si>
    <t>Pļaušana</t>
  </si>
  <si>
    <t>Platības sagatavošanas izmaksas</t>
  </si>
  <si>
    <t>Zaļināšanas maksājums</t>
  </si>
  <si>
    <t>EUR/gab.</t>
  </si>
  <si>
    <t>EUR/bermetri</t>
  </si>
  <si>
    <t>JĀ</t>
  </si>
  <si>
    <t>NĒ</t>
  </si>
  <si>
    <t>Raža (II rotācija)</t>
  </si>
  <si>
    <t>Apstrāde ar herbicīdu</t>
  </si>
  <si>
    <t>Koksnes realizācija (celma nauda)</t>
  </si>
  <si>
    <t>Naudas plūsma</t>
  </si>
  <si>
    <t>Akumulētā naudas plūsma</t>
  </si>
  <si>
    <t>Stādījuma kopšana (I rotācija)</t>
  </si>
  <si>
    <t>Stādījuma kopšana (II rotācija)</t>
  </si>
  <si>
    <t>Raža (I rotācija)</t>
  </si>
  <si>
    <t>Mēslošana (I rotācija)</t>
  </si>
  <si>
    <t>Mēslošana (II rotācija)</t>
  </si>
  <si>
    <t>Aizsardzības pasākumi</t>
  </si>
  <si>
    <t>Iežogošana</t>
  </si>
  <si>
    <t>Apstrāde ar repelentu</t>
  </si>
  <si>
    <t xml:space="preserve">Ievades logs, kurā lietotājs ievada savas aktuālās vai prognozētās izmaksas, sagaidāmo koksnes ražu </t>
  </si>
  <si>
    <t>Izvēlnes logs, kurā lietotājs izvēlās saimniecisko pasākumu pielietošanas nepieicešamību, intensitāti un atbalsta likmes atbilstoši apsaimniekošanas modelim.</t>
  </si>
  <si>
    <t>Investīciju projektu efektivitātes novērtējums; ienesīguma likme (Internal Rate of Return)</t>
  </si>
  <si>
    <t>Modelī sākotnēji ievietotās vērtības ir indikatīvas.</t>
  </si>
  <si>
    <t>Prognozējamā produktivitāte ir sasniegta Latvijā ierīkotos eksperimentālajos un rūpnieciskajos papeļu stādījumos.</t>
  </si>
  <si>
    <t>Finansiālā atdeve sasniedzama, ja stādījums ierīkots un apsaimniekots atbilstoši papeļu stādījumu ierīkošanas rekomendācijām: "Papeļu stādījumi. Vadlīnijas plantāciju mežu un kokaugu stādījumu ierīkošanai un kopšanai"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</si>
</sst>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rgb="FFFF0000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3" fillId="0" borderId="0" xfId="0" applyNumberFormat="1" applyFont="1"/>
    <xf numFmtId="0" fontId="0" fillId="0" borderId="0" xfId="0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0" fillId="4" borderId="0" xfId="0" applyFill="1"/>
    <xf numFmtId="0" fontId="6" fillId="0" borderId="0" xfId="0" applyFont="1" applyAlignment="1">
      <alignment horizontal="right"/>
    </xf>
    <xf numFmtId="9" fontId="6" fillId="0" borderId="0" xfId="0" applyNumberFormat="1" applyFont="1"/>
    <xf numFmtId="0" fontId="7" fillId="0" borderId="0" xfId="0" applyFont="1"/>
    <xf numFmtId="0" fontId="0" fillId="5" borderId="1" xfId="0" applyFill="1" applyBorder="1"/>
    <xf numFmtId="164" fontId="0" fillId="5" borderId="2" xfId="0" applyNumberFormat="1" applyFill="1" applyBorder="1"/>
    <xf numFmtId="164" fontId="0" fillId="5" borderId="0" xfId="0" applyNumberFormat="1" applyFill="1"/>
    <xf numFmtId="164" fontId="0" fillId="2" borderId="0" xfId="0" applyNumberFormat="1" applyFill="1"/>
    <xf numFmtId="164" fontId="3" fillId="5" borderId="2" xfId="0" applyNumberFormat="1" applyFont="1" applyFill="1" applyBorder="1"/>
    <xf numFmtId="164" fontId="0" fillId="0" borderId="0" xfId="0" applyNumberFormat="1" applyFill="1" applyBorder="1"/>
    <xf numFmtId="0" fontId="0" fillId="5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2"/>
  <sheetViews>
    <sheetView workbookViewId="0">
      <selection activeCell="O19" sqref="O19"/>
    </sheetView>
  </sheetViews>
  <sheetFormatPr defaultRowHeight="15.75" x14ac:dyDescent="0.25"/>
  <sheetData>
    <row r="3" spans="1:3" x14ac:dyDescent="0.25">
      <c r="B3" t="s">
        <v>44</v>
      </c>
    </row>
    <row r="4" spans="1:3" x14ac:dyDescent="0.25">
      <c r="B4" t="s">
        <v>45</v>
      </c>
    </row>
    <row r="5" spans="1:3" x14ac:dyDescent="0.25">
      <c r="B5" t="s">
        <v>46</v>
      </c>
    </row>
    <row r="7" spans="1:3" ht="16.5" thickBot="1" x14ac:dyDescent="0.3"/>
    <row r="8" spans="1:3" ht="16.5" thickBot="1" x14ac:dyDescent="0.3">
      <c r="B8" s="13">
        <v>3</v>
      </c>
      <c r="C8" t="s">
        <v>41</v>
      </c>
    </row>
    <row r="10" spans="1:3" x14ac:dyDescent="0.25">
      <c r="B10" s="9">
        <v>1</v>
      </c>
      <c r="C10" t="s">
        <v>42</v>
      </c>
    </row>
    <row r="12" spans="1:3" ht="23.25" x14ac:dyDescent="0.35">
      <c r="A12" s="10" t="s">
        <v>1</v>
      </c>
      <c r="B12" s="11">
        <v>0.14000000000000001</v>
      </c>
      <c r="C12" t="s">
        <v>43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0"/>
  <sheetViews>
    <sheetView tabSelected="1" workbookViewId="0">
      <pane ySplit="2" topLeftCell="A9" activePane="bottomLeft" state="frozen"/>
      <selection pane="bottomLeft" activeCell="C43" sqref="C43:F43"/>
    </sheetView>
  </sheetViews>
  <sheetFormatPr defaultRowHeight="15.75" x14ac:dyDescent="0.25"/>
  <cols>
    <col min="1" max="1" width="2.25" customWidth="1"/>
    <col min="2" max="2" width="3.25" customWidth="1"/>
    <col min="3" max="3" width="33.5" bestFit="1" customWidth="1"/>
    <col min="4" max="4" width="13.5" bestFit="1" customWidth="1"/>
    <col min="5" max="5" width="8.625" customWidth="1"/>
    <col min="6" max="6" width="11.25" customWidth="1"/>
    <col min="7" max="7" width="10.875" customWidth="1"/>
    <col min="8" max="12" width="10.75" customWidth="1"/>
    <col min="13" max="13" width="11.25" customWidth="1"/>
    <col min="14" max="20" width="7.625" customWidth="1"/>
  </cols>
  <sheetData>
    <row r="1" spans="1:21" x14ac:dyDescent="0.25">
      <c r="G1" s="7" t="s">
        <v>2</v>
      </c>
      <c r="H1" s="8"/>
      <c r="I1" s="8"/>
      <c r="J1" s="8"/>
      <c r="K1" s="8"/>
      <c r="L1" s="8"/>
      <c r="M1" s="8"/>
    </row>
    <row r="2" spans="1:21" x14ac:dyDescent="0.25">
      <c r="A2" s="1"/>
      <c r="C2" s="1"/>
      <c r="D2" s="1"/>
      <c r="G2" s="6">
        <v>1</v>
      </c>
      <c r="H2" s="6">
        <v>2</v>
      </c>
      <c r="I2" s="6">
        <v>3</v>
      </c>
      <c r="J2" s="6">
        <v>4</v>
      </c>
      <c r="K2" s="6">
        <v>5</v>
      </c>
      <c r="L2" s="6">
        <v>6</v>
      </c>
      <c r="M2" s="6">
        <v>7</v>
      </c>
      <c r="N2" s="1">
        <v>8</v>
      </c>
      <c r="O2" s="1">
        <v>9</v>
      </c>
      <c r="P2" s="1">
        <v>10</v>
      </c>
      <c r="Q2" s="1">
        <v>11</v>
      </c>
      <c r="R2" s="1">
        <v>12</v>
      </c>
      <c r="S2" s="1">
        <v>13</v>
      </c>
      <c r="T2" s="1">
        <v>14</v>
      </c>
      <c r="U2" s="1">
        <v>15</v>
      </c>
    </row>
    <row r="3" spans="1:21" ht="16.5" thickBot="1" x14ac:dyDescent="0.3">
      <c r="B3" s="1" t="s">
        <v>3</v>
      </c>
      <c r="G3" s="16"/>
      <c r="H3" s="3"/>
      <c r="I3" s="16"/>
      <c r="J3" s="3"/>
      <c r="K3" s="16"/>
      <c r="L3" s="3"/>
      <c r="M3" s="16"/>
    </row>
    <row r="4" spans="1:21" ht="16.5" thickBot="1" x14ac:dyDescent="0.3">
      <c r="B4" s="2" t="s">
        <v>4</v>
      </c>
      <c r="D4" t="s">
        <v>0</v>
      </c>
      <c r="F4" s="13">
        <v>3</v>
      </c>
      <c r="G4" s="16"/>
      <c r="H4" s="3"/>
      <c r="I4" s="16"/>
      <c r="J4" s="3"/>
      <c r="K4" s="16"/>
      <c r="L4" s="3"/>
      <c r="M4" s="16"/>
    </row>
    <row r="5" spans="1:21" ht="16.5" thickBot="1" x14ac:dyDescent="0.3">
      <c r="B5" s="2"/>
      <c r="G5" s="16"/>
      <c r="H5" s="3"/>
      <c r="I5" s="16"/>
      <c r="J5" s="3"/>
      <c r="K5" s="16"/>
      <c r="L5" s="3"/>
      <c r="M5" s="16"/>
    </row>
    <row r="6" spans="1:21" ht="16.5" thickBot="1" x14ac:dyDescent="0.3">
      <c r="B6" s="2" t="s">
        <v>5</v>
      </c>
      <c r="D6" t="s">
        <v>6</v>
      </c>
      <c r="F6" s="13">
        <v>6666</v>
      </c>
      <c r="G6" s="16"/>
      <c r="H6" s="3"/>
      <c r="I6" s="16"/>
      <c r="J6" s="3"/>
      <c r="K6" s="16"/>
      <c r="L6" s="3"/>
      <c r="M6" s="16"/>
    </row>
    <row r="7" spans="1:21" x14ac:dyDescent="0.25">
      <c r="B7" s="2"/>
      <c r="G7" s="16"/>
      <c r="H7" s="3"/>
      <c r="I7" s="16"/>
      <c r="J7" s="3"/>
      <c r="K7" s="16"/>
      <c r="L7" s="3"/>
      <c r="M7" s="16"/>
    </row>
    <row r="8" spans="1:21" x14ac:dyDescent="0.25">
      <c r="B8" s="2" t="s">
        <v>22</v>
      </c>
      <c r="G8" s="16"/>
      <c r="H8" s="3"/>
      <c r="I8" s="16"/>
      <c r="J8" s="3"/>
      <c r="K8" s="16"/>
      <c r="L8" s="3"/>
      <c r="M8" s="16"/>
    </row>
    <row r="9" spans="1:21" x14ac:dyDescent="0.25">
      <c r="B9" s="12"/>
      <c r="C9" s="12" t="s">
        <v>7</v>
      </c>
      <c r="D9" t="s">
        <v>14</v>
      </c>
      <c r="E9" s="9" t="s">
        <v>26</v>
      </c>
      <c r="F9" s="14">
        <v>55</v>
      </c>
      <c r="G9" s="16">
        <f>-(IF(E9="JĀ",F9*$F$4,0))</f>
        <v>-165</v>
      </c>
      <c r="H9" s="3"/>
      <c r="I9" s="16"/>
      <c r="J9" s="3"/>
      <c r="K9" s="16"/>
      <c r="L9" s="3"/>
      <c r="M9" s="16"/>
    </row>
    <row r="10" spans="1:21" x14ac:dyDescent="0.25">
      <c r="B10" s="12"/>
      <c r="C10" s="12" t="s">
        <v>8</v>
      </c>
      <c r="D10" t="s">
        <v>14</v>
      </c>
      <c r="E10" s="9" t="s">
        <v>26</v>
      </c>
      <c r="F10" s="14">
        <v>35</v>
      </c>
      <c r="G10" s="16">
        <f t="shared" ref="G10:G12" si="0">-(IF(E10="JĀ",F10*$F$4,0))</f>
        <v>-105</v>
      </c>
      <c r="H10" s="3"/>
      <c r="I10" s="16"/>
      <c r="J10" s="3"/>
      <c r="K10" s="16"/>
      <c r="L10" s="3"/>
      <c r="M10" s="16"/>
    </row>
    <row r="11" spans="1:21" x14ac:dyDescent="0.25">
      <c r="B11" s="12"/>
      <c r="C11" s="12" t="s">
        <v>29</v>
      </c>
      <c r="D11" t="s">
        <v>14</v>
      </c>
      <c r="E11" s="9" t="s">
        <v>26</v>
      </c>
      <c r="F11" s="14">
        <v>25</v>
      </c>
      <c r="G11" s="16">
        <f>-(IF(E11="JĀ",F11*$F$4,0))</f>
        <v>-75</v>
      </c>
      <c r="H11" s="3"/>
      <c r="I11" s="16"/>
      <c r="J11" s="3"/>
      <c r="K11" s="16"/>
      <c r="L11" s="3"/>
      <c r="M11" s="16"/>
    </row>
    <row r="12" spans="1:21" x14ac:dyDescent="0.25">
      <c r="B12" s="12"/>
      <c r="C12" s="12" t="s">
        <v>36</v>
      </c>
      <c r="D12" t="s">
        <v>14</v>
      </c>
      <c r="E12" s="9" t="s">
        <v>26</v>
      </c>
      <c r="F12" s="14">
        <v>400</v>
      </c>
      <c r="G12" s="16">
        <f t="shared" si="0"/>
        <v>-1200</v>
      </c>
      <c r="H12" s="3"/>
      <c r="I12" s="16"/>
      <c r="J12" s="3"/>
      <c r="K12" s="16"/>
      <c r="L12" s="3"/>
      <c r="M12" s="16"/>
    </row>
    <row r="13" spans="1:21" x14ac:dyDescent="0.25">
      <c r="B13" s="12"/>
      <c r="C13" s="12" t="s">
        <v>37</v>
      </c>
      <c r="D13" t="s">
        <v>14</v>
      </c>
      <c r="E13" s="9" t="s">
        <v>27</v>
      </c>
      <c r="F13" s="14">
        <v>400</v>
      </c>
      <c r="G13" s="16"/>
      <c r="H13" s="3"/>
      <c r="I13" s="16"/>
      <c r="J13" s="3"/>
      <c r="K13" s="16"/>
      <c r="L13" s="3">
        <f>-(IF(E13="JĀ",F13*$F$4,0))</f>
        <v>0</v>
      </c>
      <c r="M13" s="16"/>
    </row>
    <row r="14" spans="1:21" x14ac:dyDescent="0.25">
      <c r="B14" s="2" t="s">
        <v>9</v>
      </c>
      <c r="C14" s="12"/>
      <c r="G14" s="16"/>
      <c r="H14" s="3"/>
      <c r="I14" s="16"/>
      <c r="J14" s="3"/>
      <c r="K14" s="16"/>
      <c r="L14" s="3"/>
      <c r="M14" s="16"/>
    </row>
    <row r="15" spans="1:21" x14ac:dyDescent="0.25">
      <c r="B15" s="12"/>
      <c r="C15" s="12" t="s">
        <v>10</v>
      </c>
      <c r="D15" t="s">
        <v>24</v>
      </c>
      <c r="F15" s="14">
        <v>0.3</v>
      </c>
      <c r="G15" s="16">
        <f>-(F15*F6)</f>
        <v>-1999.8</v>
      </c>
      <c r="H15" s="3"/>
      <c r="I15" s="16"/>
      <c r="J15" s="3"/>
      <c r="K15" s="16"/>
      <c r="L15" s="3"/>
      <c r="M15" s="16"/>
    </row>
    <row r="16" spans="1:21" x14ac:dyDescent="0.25">
      <c r="B16" s="12"/>
      <c r="C16" s="12" t="s">
        <v>11</v>
      </c>
      <c r="D16" t="s">
        <v>14</v>
      </c>
      <c r="F16" s="14">
        <v>150</v>
      </c>
      <c r="G16" s="16">
        <f>-F16*F4</f>
        <v>-450</v>
      </c>
      <c r="H16" s="3"/>
      <c r="I16" s="16"/>
      <c r="J16" s="3"/>
      <c r="K16" s="16"/>
      <c r="L16" s="3"/>
      <c r="M16" s="16"/>
    </row>
    <row r="17" spans="2:13" x14ac:dyDescent="0.25">
      <c r="B17" s="2" t="s">
        <v>38</v>
      </c>
      <c r="C17" s="12"/>
      <c r="F17" s="18"/>
      <c r="G17" s="16"/>
      <c r="H17" s="3"/>
      <c r="I17" s="16"/>
      <c r="J17" s="3"/>
      <c r="K17" s="16"/>
      <c r="L17" s="3"/>
      <c r="M17" s="16"/>
    </row>
    <row r="18" spans="2:13" x14ac:dyDescent="0.25">
      <c r="B18" s="12"/>
      <c r="C18" s="12" t="s">
        <v>39</v>
      </c>
      <c r="D18" t="s">
        <v>14</v>
      </c>
      <c r="E18" s="9">
        <v>0</v>
      </c>
      <c r="F18" s="14">
        <v>4000</v>
      </c>
      <c r="G18" s="16">
        <f>-F18*F4*E18</f>
        <v>0</v>
      </c>
      <c r="H18" s="3"/>
      <c r="I18" s="16"/>
      <c r="J18" s="3"/>
      <c r="K18" s="16"/>
      <c r="L18" s="3"/>
      <c r="M18" s="16"/>
    </row>
    <row r="19" spans="2:13" x14ac:dyDescent="0.25">
      <c r="C19" s="12" t="s">
        <v>40</v>
      </c>
      <c r="D19" t="s">
        <v>14</v>
      </c>
      <c r="E19" s="9">
        <v>1</v>
      </c>
      <c r="F19" s="19">
        <v>180</v>
      </c>
      <c r="G19" s="16">
        <f>-F19*F4*E19</f>
        <v>-540</v>
      </c>
      <c r="H19" s="3"/>
      <c r="I19" s="16"/>
      <c r="J19" s="3"/>
      <c r="K19" s="16"/>
      <c r="L19" s="3"/>
      <c r="M19" s="16"/>
    </row>
    <row r="20" spans="2:13" x14ac:dyDescent="0.25">
      <c r="B20" s="2" t="s">
        <v>33</v>
      </c>
      <c r="G20" s="16"/>
      <c r="H20" s="3"/>
      <c r="I20" s="16"/>
      <c r="J20" s="3"/>
      <c r="K20" s="16"/>
      <c r="L20" s="3"/>
      <c r="M20" s="16"/>
    </row>
    <row r="21" spans="2:13" x14ac:dyDescent="0.25">
      <c r="B21" t="s">
        <v>18</v>
      </c>
      <c r="C21" s="12"/>
      <c r="G21" s="16"/>
      <c r="H21" s="3"/>
      <c r="I21" s="16"/>
      <c r="J21" s="3"/>
      <c r="K21" s="16"/>
      <c r="L21" s="3"/>
      <c r="M21" s="16"/>
    </row>
    <row r="22" spans="2:13" x14ac:dyDescent="0.25">
      <c r="C22" s="12" t="s">
        <v>20</v>
      </c>
      <c r="D22" t="s">
        <v>14</v>
      </c>
      <c r="E22" s="9">
        <v>1</v>
      </c>
      <c r="F22" s="14">
        <v>35</v>
      </c>
      <c r="G22" s="16">
        <f>-(E22*F22*$F$4)</f>
        <v>-105</v>
      </c>
      <c r="H22" s="3"/>
      <c r="I22" s="16"/>
      <c r="J22" s="3"/>
      <c r="K22" s="16"/>
      <c r="L22" s="3"/>
      <c r="M22" s="16"/>
    </row>
    <row r="23" spans="2:13" x14ac:dyDescent="0.25">
      <c r="C23" s="12" t="s">
        <v>21</v>
      </c>
      <c r="D23" t="s">
        <v>14</v>
      </c>
      <c r="E23" s="9">
        <v>1</v>
      </c>
      <c r="F23" s="14">
        <v>100</v>
      </c>
      <c r="G23" s="16">
        <f>-(E23*F23*$F$4)</f>
        <v>-300</v>
      </c>
      <c r="H23" s="3"/>
      <c r="I23" s="16"/>
      <c r="J23" s="3"/>
      <c r="K23" s="16"/>
      <c r="L23" s="3"/>
      <c r="M23" s="16"/>
    </row>
    <row r="24" spans="2:13" x14ac:dyDescent="0.25">
      <c r="B24" t="s">
        <v>19</v>
      </c>
      <c r="C24" s="12"/>
      <c r="G24" s="16"/>
      <c r="H24" s="3"/>
      <c r="I24" s="16"/>
      <c r="J24" s="3"/>
      <c r="K24" s="16"/>
      <c r="L24" s="3"/>
      <c r="M24" s="16"/>
    </row>
    <row r="25" spans="2:13" x14ac:dyDescent="0.25">
      <c r="C25" s="12" t="s">
        <v>20</v>
      </c>
      <c r="D25" t="s">
        <v>14</v>
      </c>
      <c r="E25" s="9">
        <v>1</v>
      </c>
      <c r="F25" s="14">
        <v>35</v>
      </c>
      <c r="G25" s="16"/>
      <c r="H25" s="3">
        <f>-(E25*F25*$F$4)</f>
        <v>-105</v>
      </c>
      <c r="I25" s="16"/>
      <c r="J25" s="3"/>
      <c r="K25" s="16"/>
      <c r="L25" s="3"/>
      <c r="M25" s="16"/>
    </row>
    <row r="26" spans="2:13" x14ac:dyDescent="0.25">
      <c r="C26" s="12" t="s">
        <v>21</v>
      </c>
      <c r="D26" t="s">
        <v>14</v>
      </c>
      <c r="E26" s="9">
        <v>0</v>
      </c>
      <c r="F26" s="17">
        <v>100</v>
      </c>
      <c r="G26" s="16"/>
      <c r="H26" s="3">
        <f>-(E26*F26*$F$4)</f>
        <v>0</v>
      </c>
      <c r="I26" s="16"/>
      <c r="J26" s="3"/>
      <c r="K26" s="16"/>
      <c r="L26" s="3"/>
      <c r="M26" s="16"/>
    </row>
    <row r="27" spans="2:13" x14ac:dyDescent="0.25">
      <c r="B27" s="1" t="s">
        <v>35</v>
      </c>
      <c r="E27" s="5"/>
      <c r="F27" s="4"/>
      <c r="G27" s="16"/>
      <c r="H27" s="3"/>
      <c r="I27" s="16"/>
      <c r="J27" s="3"/>
      <c r="K27" s="16"/>
      <c r="L27" s="3"/>
      <c r="M27" s="16"/>
    </row>
    <row r="28" spans="2:13" x14ac:dyDescent="0.25">
      <c r="C28" s="12" t="s">
        <v>16</v>
      </c>
      <c r="D28" t="s">
        <v>17</v>
      </c>
      <c r="F28" s="14">
        <v>162.5</v>
      </c>
      <c r="G28" s="16"/>
      <c r="H28" s="3"/>
      <c r="I28" s="16"/>
      <c r="J28" s="3"/>
      <c r="K28" s="16">
        <f>F28*F4*F40</f>
        <v>4875</v>
      </c>
      <c r="L28" s="3"/>
      <c r="M28" s="16"/>
    </row>
    <row r="29" spans="2:13" x14ac:dyDescent="0.25">
      <c r="B29" s="2" t="s">
        <v>34</v>
      </c>
      <c r="G29" s="16"/>
      <c r="H29" s="3"/>
      <c r="I29" s="16"/>
      <c r="J29" s="3"/>
      <c r="K29" s="16"/>
      <c r="L29" s="3"/>
      <c r="M29" s="16"/>
    </row>
    <row r="30" spans="2:13" x14ac:dyDescent="0.25">
      <c r="B30" t="s">
        <v>18</v>
      </c>
      <c r="C30" s="12"/>
      <c r="G30" s="16"/>
      <c r="H30" s="3"/>
      <c r="I30" s="16"/>
      <c r="J30" s="3"/>
      <c r="K30" s="16"/>
      <c r="L30" s="3"/>
      <c r="M30" s="16"/>
    </row>
    <row r="31" spans="2:13" x14ac:dyDescent="0.25">
      <c r="C31" s="12" t="s">
        <v>20</v>
      </c>
      <c r="D31" t="s">
        <v>14</v>
      </c>
      <c r="E31" s="9">
        <v>2</v>
      </c>
      <c r="F31" s="15">
        <v>35</v>
      </c>
      <c r="G31" s="16"/>
      <c r="H31" s="3"/>
      <c r="I31" s="16"/>
      <c r="J31" s="3"/>
      <c r="K31" s="16"/>
      <c r="L31" s="3">
        <f>-(E31*F31*$F$4)</f>
        <v>-210</v>
      </c>
      <c r="M31" s="16"/>
    </row>
    <row r="32" spans="2:13" x14ac:dyDescent="0.25">
      <c r="C32" s="12" t="s">
        <v>21</v>
      </c>
      <c r="D32" t="s">
        <v>14</v>
      </c>
      <c r="E32" s="9">
        <v>1</v>
      </c>
      <c r="F32" s="15">
        <v>100</v>
      </c>
      <c r="G32" s="16"/>
      <c r="H32" s="3"/>
      <c r="I32" s="16"/>
      <c r="J32" s="3"/>
      <c r="K32" s="16"/>
      <c r="L32" s="3">
        <f>-(E32*F32*$F$4)</f>
        <v>-300</v>
      </c>
      <c r="M32" s="16"/>
    </row>
    <row r="33" spans="2:13" x14ac:dyDescent="0.25">
      <c r="B33" s="1" t="s">
        <v>28</v>
      </c>
      <c r="G33" s="16"/>
      <c r="H33" s="3"/>
      <c r="I33" s="16"/>
      <c r="J33" s="3"/>
      <c r="K33" s="16"/>
      <c r="L33" s="3"/>
      <c r="M33" s="16"/>
    </row>
    <row r="34" spans="2:13" x14ac:dyDescent="0.25">
      <c r="C34" s="12" t="s">
        <v>16</v>
      </c>
      <c r="D34" t="s">
        <v>17</v>
      </c>
      <c r="F34" s="14">
        <v>156</v>
      </c>
      <c r="G34" s="16"/>
      <c r="H34" s="3"/>
      <c r="I34" s="16"/>
      <c r="J34" s="3"/>
      <c r="K34" s="16"/>
      <c r="L34" s="3"/>
      <c r="M34" s="16">
        <f>F34*F4*F40</f>
        <v>4680</v>
      </c>
    </row>
    <row r="35" spans="2:13" x14ac:dyDescent="0.25">
      <c r="G35" s="16"/>
      <c r="H35" s="3"/>
      <c r="I35" s="16"/>
      <c r="J35" s="3"/>
      <c r="K35" s="16"/>
      <c r="L35" s="3"/>
      <c r="M35" s="16"/>
    </row>
    <row r="36" spans="2:13" x14ac:dyDescent="0.25">
      <c r="B36" s="1" t="s">
        <v>12</v>
      </c>
      <c r="G36" s="16"/>
      <c r="H36" s="3"/>
      <c r="I36" s="16"/>
      <c r="J36" s="3"/>
      <c r="K36" s="16"/>
      <c r="L36" s="3"/>
      <c r="M36" s="16"/>
    </row>
    <row r="37" spans="2:13" x14ac:dyDescent="0.25">
      <c r="C37" s="12" t="s">
        <v>13</v>
      </c>
      <c r="D37" t="s">
        <v>14</v>
      </c>
      <c r="E37" s="9" t="s">
        <v>26</v>
      </c>
      <c r="F37" s="14">
        <v>97.75</v>
      </c>
      <c r="G37" s="16">
        <f t="shared" ref="G37:M37" si="1">IF($E$37="JĀ",$F$37*$F$4,0)</f>
        <v>293.25</v>
      </c>
      <c r="H37" s="3">
        <f t="shared" si="1"/>
        <v>293.25</v>
      </c>
      <c r="I37" s="16">
        <f t="shared" si="1"/>
        <v>293.25</v>
      </c>
      <c r="J37" s="3">
        <f t="shared" si="1"/>
        <v>293.25</v>
      </c>
      <c r="K37" s="16">
        <f t="shared" si="1"/>
        <v>293.25</v>
      </c>
      <c r="L37" s="3">
        <f t="shared" si="1"/>
        <v>293.25</v>
      </c>
      <c r="M37" s="16">
        <f t="shared" si="1"/>
        <v>293.25</v>
      </c>
    </row>
    <row r="38" spans="2:13" x14ac:dyDescent="0.25">
      <c r="C38" s="12" t="s">
        <v>23</v>
      </c>
      <c r="D38" t="s">
        <v>14</v>
      </c>
      <c r="E38" s="9" t="s">
        <v>26</v>
      </c>
      <c r="F38" s="14">
        <v>54.1</v>
      </c>
      <c r="G38" s="16">
        <f>IF($E$38="JĀ",$F$38*$F$4,0)</f>
        <v>162.30000000000001</v>
      </c>
      <c r="H38" s="3">
        <f t="shared" ref="H38:M38" si="2">IF($E$38="JĀ",$F$38*$F$4,0)</f>
        <v>162.30000000000001</v>
      </c>
      <c r="I38" s="16">
        <f t="shared" si="2"/>
        <v>162.30000000000001</v>
      </c>
      <c r="J38" s="3">
        <f t="shared" si="2"/>
        <v>162.30000000000001</v>
      </c>
      <c r="K38" s="16">
        <f t="shared" si="2"/>
        <v>162.30000000000001</v>
      </c>
      <c r="L38" s="3">
        <f t="shared" si="2"/>
        <v>162.30000000000001</v>
      </c>
      <c r="M38" s="16">
        <f t="shared" si="2"/>
        <v>162.30000000000001</v>
      </c>
    </row>
    <row r="39" spans="2:13" x14ac:dyDescent="0.25">
      <c r="C39" s="12" t="s">
        <v>15</v>
      </c>
      <c r="D39" t="s">
        <v>14</v>
      </c>
      <c r="E39" s="9" t="s">
        <v>27</v>
      </c>
      <c r="F39" s="14"/>
      <c r="G39" s="16">
        <f t="shared" ref="G39:M39" si="3">IF($E$37="JĀ",F39,0)</f>
        <v>0</v>
      </c>
      <c r="H39" s="3">
        <f t="shared" si="3"/>
        <v>0</v>
      </c>
      <c r="I39" s="16">
        <f t="shared" si="3"/>
        <v>0</v>
      </c>
      <c r="J39" s="3">
        <f t="shared" si="3"/>
        <v>0</v>
      </c>
      <c r="K39" s="16">
        <f t="shared" si="3"/>
        <v>0</v>
      </c>
      <c r="L39" s="3">
        <f t="shared" si="3"/>
        <v>0</v>
      </c>
      <c r="M39" s="16">
        <f t="shared" si="3"/>
        <v>0</v>
      </c>
    </row>
    <row r="40" spans="2:13" x14ac:dyDescent="0.25">
      <c r="C40" s="12" t="s">
        <v>30</v>
      </c>
      <c r="D40" t="s">
        <v>25</v>
      </c>
      <c r="F40" s="14">
        <v>10</v>
      </c>
      <c r="G40" s="16"/>
      <c r="H40" s="3"/>
      <c r="I40" s="16"/>
      <c r="J40" s="3"/>
      <c r="K40" s="16"/>
      <c r="L40" s="3"/>
      <c r="M40" s="16"/>
    </row>
    <row r="41" spans="2:13" x14ac:dyDescent="0.25">
      <c r="C41" s="12" t="s">
        <v>31</v>
      </c>
      <c r="G41" s="16">
        <f>SUM(G3:G40)</f>
        <v>-4484.25</v>
      </c>
      <c r="H41" s="3">
        <f t="shared" ref="H41:M41" si="4">SUM(H23:H40)</f>
        <v>350.55</v>
      </c>
      <c r="I41" s="16">
        <f t="shared" si="4"/>
        <v>455.55</v>
      </c>
      <c r="J41" s="3">
        <f t="shared" si="4"/>
        <v>455.55</v>
      </c>
      <c r="K41" s="16">
        <f t="shared" si="4"/>
        <v>5330.55</v>
      </c>
      <c r="L41" s="3">
        <f t="shared" si="4"/>
        <v>-54.449999999999989</v>
      </c>
      <c r="M41" s="16">
        <f t="shared" si="4"/>
        <v>5135.55</v>
      </c>
    </row>
    <row r="42" spans="2:13" x14ac:dyDescent="0.25">
      <c r="C42" s="12" t="s">
        <v>32</v>
      </c>
      <c r="G42" s="16">
        <f>G41</f>
        <v>-4484.25</v>
      </c>
      <c r="H42" s="3">
        <f>G42+H41</f>
        <v>-4133.7</v>
      </c>
      <c r="I42" s="16">
        <f t="shared" ref="I42:L42" si="5">H42+I41</f>
        <v>-3678.1499999999996</v>
      </c>
      <c r="J42" s="3">
        <f t="shared" si="5"/>
        <v>-3222.5999999999995</v>
      </c>
      <c r="K42" s="16">
        <f t="shared" si="5"/>
        <v>2107.9500000000007</v>
      </c>
      <c r="L42" s="3">
        <f t="shared" si="5"/>
        <v>2053.5000000000009</v>
      </c>
      <c r="M42" s="16">
        <f>L42+M41</f>
        <v>7189.0500000000011</v>
      </c>
    </row>
    <row r="43" spans="2:13" ht="23.25" x14ac:dyDescent="0.35">
      <c r="C43" s="10" t="s">
        <v>1</v>
      </c>
      <c r="F43" s="11">
        <f>IRR(G41:M41)</f>
        <v>0.23885966854932783</v>
      </c>
    </row>
    <row r="45" spans="2:13" hidden="1" x14ac:dyDescent="0.25">
      <c r="B45" t="s">
        <v>26</v>
      </c>
    </row>
    <row r="46" spans="2:13" hidden="1" x14ac:dyDescent="0.25">
      <c r="B46" t="s">
        <v>27</v>
      </c>
    </row>
    <row r="47" spans="2:13" hidden="1" x14ac:dyDescent="0.25">
      <c r="B47">
        <v>0</v>
      </c>
    </row>
    <row r="48" spans="2:13" hidden="1" x14ac:dyDescent="0.25">
      <c r="B48">
        <v>1</v>
      </c>
    </row>
    <row r="49" spans="2:2" hidden="1" x14ac:dyDescent="0.25">
      <c r="B49">
        <v>2</v>
      </c>
    </row>
    <row r="50" spans="2:2" hidden="1" x14ac:dyDescent="0.25">
      <c r="B50">
        <v>3</v>
      </c>
    </row>
  </sheetData>
  <dataValidations count="2">
    <dataValidation type="list" allowBlank="1" showInputMessage="1" showErrorMessage="1" promptTitle="IZVĒLNE" prompt="JĀ vai NĒ" sqref="E9:E13 E37:E39">
      <formula1>$B$45:$B$46</formula1>
    </dataValidation>
    <dataValidation type="list" allowBlank="1" showInputMessage="1" showErrorMessage="1" promptTitle="IZVĒLNE" prompt="Cik reizes gadā?" sqref="E22:E23 E25:E26 E31:E32 E18:E19">
      <formula1>$B$47:$B$50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topLeftCell="A4" workbookViewId="0">
      <selection activeCell="N17" sqref="N17"/>
    </sheetView>
  </sheetViews>
  <sheetFormatPr defaultRowHeight="15.75" x14ac:dyDescent="0.25"/>
  <cols>
    <col min="1" max="1" width="2.25" customWidth="1"/>
    <col min="2" max="2" width="3.25" customWidth="1"/>
    <col min="3" max="3" width="33.5" bestFit="1" customWidth="1"/>
    <col min="4" max="4" width="13.5" bestFit="1" customWidth="1"/>
    <col min="5" max="5" width="8.625" customWidth="1"/>
    <col min="6" max="6" width="11.25" customWidth="1"/>
    <col min="7" max="7" width="10.875" customWidth="1"/>
    <col min="8" max="12" width="10.75" customWidth="1"/>
    <col min="13" max="13" width="11.25" customWidth="1"/>
    <col min="14" max="20" width="7.625" customWidth="1"/>
  </cols>
  <sheetData>
    <row r="1" spans="1:21" x14ac:dyDescent="0.25">
      <c r="G1" s="7" t="s">
        <v>2</v>
      </c>
      <c r="H1" s="8"/>
      <c r="I1" s="8"/>
      <c r="J1" s="8"/>
      <c r="K1" s="8"/>
      <c r="L1" s="8"/>
      <c r="M1" s="8"/>
    </row>
    <row r="2" spans="1:21" x14ac:dyDescent="0.25">
      <c r="A2" s="1"/>
      <c r="C2" s="1"/>
      <c r="D2" s="1"/>
      <c r="G2" s="6">
        <v>1</v>
      </c>
      <c r="H2" s="6">
        <v>2</v>
      </c>
      <c r="I2" s="6">
        <v>3</v>
      </c>
      <c r="J2" s="6">
        <v>4</v>
      </c>
      <c r="K2" s="6">
        <v>5</v>
      </c>
      <c r="L2" s="6">
        <v>6</v>
      </c>
      <c r="M2" s="6">
        <v>7</v>
      </c>
      <c r="N2" s="1">
        <v>8</v>
      </c>
      <c r="O2" s="1">
        <v>9</v>
      </c>
      <c r="P2" s="1">
        <v>10</v>
      </c>
      <c r="Q2" s="1">
        <v>11</v>
      </c>
      <c r="R2" s="1">
        <v>12</v>
      </c>
      <c r="S2" s="1">
        <v>13</v>
      </c>
      <c r="T2" s="1">
        <v>14</v>
      </c>
      <c r="U2" s="1">
        <v>15</v>
      </c>
    </row>
    <row r="3" spans="1:21" ht="16.5" thickBot="1" x14ac:dyDescent="0.3">
      <c r="B3" s="1" t="s">
        <v>3</v>
      </c>
      <c r="G3" s="16"/>
      <c r="H3" s="3"/>
      <c r="I3" s="16"/>
      <c r="J3" s="3"/>
      <c r="K3" s="16"/>
      <c r="L3" s="3"/>
      <c r="M3" s="16"/>
    </row>
    <row r="4" spans="1:21" ht="16.5" thickBot="1" x14ac:dyDescent="0.3">
      <c r="B4" s="2" t="s">
        <v>4</v>
      </c>
      <c r="D4" t="s">
        <v>0</v>
      </c>
      <c r="F4" s="13">
        <v>3</v>
      </c>
      <c r="G4" s="16"/>
      <c r="H4" s="3"/>
      <c r="I4" s="16"/>
      <c r="J4" s="3"/>
      <c r="K4" s="16"/>
      <c r="L4" s="3"/>
      <c r="M4" s="16"/>
    </row>
    <row r="5" spans="1:21" ht="16.5" thickBot="1" x14ac:dyDescent="0.3">
      <c r="B5" s="2"/>
      <c r="G5" s="16"/>
      <c r="H5" s="3"/>
      <c r="I5" s="16"/>
      <c r="J5" s="3"/>
      <c r="K5" s="16"/>
      <c r="L5" s="3"/>
      <c r="M5" s="16"/>
    </row>
    <row r="6" spans="1:21" ht="16.5" thickBot="1" x14ac:dyDescent="0.3">
      <c r="B6" s="2" t="s">
        <v>5</v>
      </c>
      <c r="D6" t="s">
        <v>6</v>
      </c>
      <c r="F6" s="13">
        <v>3333</v>
      </c>
      <c r="G6" s="16"/>
      <c r="H6" s="3"/>
      <c r="I6" s="16"/>
      <c r="J6" s="3"/>
      <c r="K6" s="16"/>
      <c r="L6" s="3"/>
      <c r="M6" s="16"/>
    </row>
    <row r="7" spans="1:21" x14ac:dyDescent="0.25">
      <c r="B7" s="2"/>
      <c r="G7" s="16"/>
      <c r="H7" s="3"/>
      <c r="I7" s="16"/>
      <c r="J7" s="3"/>
      <c r="K7" s="16"/>
      <c r="L7" s="3"/>
      <c r="M7" s="16"/>
    </row>
    <row r="8" spans="1:21" x14ac:dyDescent="0.25">
      <c r="B8" s="2" t="s">
        <v>22</v>
      </c>
      <c r="G8" s="16"/>
      <c r="H8" s="3"/>
      <c r="I8" s="16"/>
      <c r="J8" s="3"/>
      <c r="K8" s="16"/>
      <c r="L8" s="3"/>
      <c r="M8" s="16"/>
    </row>
    <row r="9" spans="1:21" x14ac:dyDescent="0.25">
      <c r="B9" s="12"/>
      <c r="C9" s="12" t="s">
        <v>7</v>
      </c>
      <c r="D9" t="s">
        <v>14</v>
      </c>
      <c r="E9" s="9" t="s">
        <v>26</v>
      </c>
      <c r="F9" s="14">
        <v>55</v>
      </c>
      <c r="G9" s="16">
        <f>-(IF(E9="JĀ",F9*$F$4,0))</f>
        <v>-165</v>
      </c>
      <c r="H9" s="3"/>
      <c r="I9" s="16"/>
      <c r="J9" s="3"/>
      <c r="K9" s="16"/>
      <c r="L9" s="3"/>
      <c r="M9" s="16"/>
    </row>
    <row r="10" spans="1:21" x14ac:dyDescent="0.25">
      <c r="B10" s="12"/>
      <c r="C10" s="12" t="s">
        <v>8</v>
      </c>
      <c r="D10" t="s">
        <v>14</v>
      </c>
      <c r="E10" s="9" t="s">
        <v>26</v>
      </c>
      <c r="F10" s="14">
        <v>35</v>
      </c>
      <c r="G10" s="16">
        <f t="shared" ref="G10:G12" si="0">-(IF(E10="JĀ",F10*$F$4,0))</f>
        <v>-105</v>
      </c>
      <c r="H10" s="3"/>
      <c r="I10" s="16"/>
      <c r="J10" s="3"/>
      <c r="K10" s="16"/>
      <c r="L10" s="3"/>
      <c r="M10" s="16"/>
    </row>
    <row r="11" spans="1:21" x14ac:dyDescent="0.25">
      <c r="B11" s="12"/>
      <c r="C11" s="12" t="s">
        <v>29</v>
      </c>
      <c r="D11" t="s">
        <v>14</v>
      </c>
      <c r="E11" s="9" t="s">
        <v>26</v>
      </c>
      <c r="F11" s="14">
        <v>25</v>
      </c>
      <c r="G11" s="16">
        <f>-(IF(E11="JĀ",F11*$F$4,0))</f>
        <v>-75</v>
      </c>
      <c r="H11" s="3"/>
      <c r="I11" s="16"/>
      <c r="J11" s="3"/>
      <c r="K11" s="16"/>
      <c r="L11" s="3"/>
      <c r="M11" s="16"/>
    </row>
    <row r="12" spans="1:21" x14ac:dyDescent="0.25">
      <c r="B12" s="12"/>
      <c r="C12" s="12" t="s">
        <v>36</v>
      </c>
      <c r="D12" t="s">
        <v>14</v>
      </c>
      <c r="E12" s="9" t="s">
        <v>26</v>
      </c>
      <c r="F12" s="14">
        <v>400</v>
      </c>
      <c r="G12" s="16">
        <f t="shared" si="0"/>
        <v>-1200</v>
      </c>
      <c r="H12" s="3"/>
      <c r="I12" s="16"/>
      <c r="J12" s="3"/>
      <c r="K12" s="16"/>
      <c r="L12" s="3"/>
      <c r="M12" s="16"/>
    </row>
    <row r="13" spans="1:21" x14ac:dyDescent="0.25">
      <c r="B13" s="12"/>
      <c r="C13" s="12" t="s">
        <v>37</v>
      </c>
      <c r="D13" t="s">
        <v>14</v>
      </c>
      <c r="E13" s="9" t="s">
        <v>27</v>
      </c>
      <c r="F13" s="14">
        <v>400</v>
      </c>
      <c r="G13" s="16"/>
      <c r="H13" s="3"/>
      <c r="I13" s="16"/>
      <c r="J13" s="3"/>
      <c r="K13" s="16"/>
      <c r="L13" s="3"/>
      <c r="M13" s="16"/>
    </row>
    <row r="14" spans="1:21" x14ac:dyDescent="0.25">
      <c r="B14" s="2" t="s">
        <v>9</v>
      </c>
      <c r="C14" s="12"/>
      <c r="G14" s="16"/>
      <c r="H14" s="3"/>
      <c r="I14" s="16"/>
      <c r="J14" s="3"/>
      <c r="K14" s="16"/>
      <c r="L14" s="3"/>
      <c r="M14" s="16"/>
    </row>
    <row r="15" spans="1:21" x14ac:dyDescent="0.25">
      <c r="B15" s="12"/>
      <c r="C15" s="12" t="s">
        <v>10</v>
      </c>
      <c r="D15" t="s">
        <v>24</v>
      </c>
      <c r="F15" s="14">
        <v>1.3</v>
      </c>
      <c r="G15" s="16">
        <f>-(F15*F6)</f>
        <v>-4332.9000000000005</v>
      </c>
      <c r="H15" s="3"/>
      <c r="I15" s="16"/>
      <c r="J15" s="3"/>
      <c r="K15" s="16"/>
      <c r="L15" s="3"/>
      <c r="M15" s="16"/>
    </row>
    <row r="16" spans="1:21" x14ac:dyDescent="0.25">
      <c r="B16" s="12"/>
      <c r="C16" s="12" t="s">
        <v>11</v>
      </c>
      <c r="D16" t="s">
        <v>14</v>
      </c>
      <c r="F16" s="14">
        <v>150</v>
      </c>
      <c r="G16" s="16">
        <f>-F16*F4</f>
        <v>-450</v>
      </c>
      <c r="H16" s="3"/>
      <c r="I16" s="16"/>
      <c r="J16" s="3"/>
      <c r="K16" s="16"/>
      <c r="L16" s="3"/>
      <c r="M16" s="16"/>
    </row>
    <row r="17" spans="2:13" x14ac:dyDescent="0.25">
      <c r="B17" s="2" t="s">
        <v>38</v>
      </c>
      <c r="C17" s="12"/>
      <c r="F17" s="18"/>
      <c r="G17" s="16"/>
      <c r="H17" s="3"/>
      <c r="I17" s="16"/>
      <c r="J17" s="3"/>
      <c r="K17" s="16"/>
      <c r="L17" s="3"/>
      <c r="M17" s="16"/>
    </row>
    <row r="18" spans="2:13" x14ac:dyDescent="0.25">
      <c r="B18" s="12"/>
      <c r="C18" s="12" t="s">
        <v>39</v>
      </c>
      <c r="D18" t="s">
        <v>14</v>
      </c>
      <c r="E18" s="9">
        <v>0</v>
      </c>
      <c r="F18" s="14">
        <v>4000</v>
      </c>
      <c r="G18" s="16">
        <f>-F18*F4*E18</f>
        <v>0</v>
      </c>
      <c r="H18" s="3"/>
      <c r="I18" s="16"/>
      <c r="J18" s="3"/>
      <c r="K18" s="16"/>
      <c r="L18" s="3"/>
      <c r="M18" s="16"/>
    </row>
    <row r="19" spans="2:13" x14ac:dyDescent="0.25">
      <c r="C19" s="12" t="s">
        <v>40</v>
      </c>
      <c r="D19" t="s">
        <v>14</v>
      </c>
      <c r="E19" s="9">
        <v>1</v>
      </c>
      <c r="F19" s="19">
        <v>180</v>
      </c>
      <c r="G19" s="16">
        <f>-F19*F4*E19</f>
        <v>-540</v>
      </c>
      <c r="H19" s="3"/>
      <c r="I19" s="16"/>
      <c r="J19" s="3"/>
      <c r="K19" s="16"/>
      <c r="L19" s="3"/>
      <c r="M19" s="16"/>
    </row>
    <row r="20" spans="2:13" x14ac:dyDescent="0.25">
      <c r="B20" s="2" t="s">
        <v>33</v>
      </c>
      <c r="G20" s="16"/>
      <c r="H20" s="3"/>
      <c r="I20" s="16"/>
      <c r="J20" s="3"/>
      <c r="K20" s="16"/>
      <c r="L20" s="3"/>
      <c r="M20" s="16"/>
    </row>
    <row r="21" spans="2:13" x14ac:dyDescent="0.25">
      <c r="B21" t="s">
        <v>18</v>
      </c>
      <c r="C21" s="12"/>
      <c r="G21" s="16"/>
      <c r="H21" s="3"/>
      <c r="I21" s="16"/>
      <c r="J21" s="3"/>
      <c r="K21" s="16"/>
      <c r="L21" s="3"/>
      <c r="M21" s="16"/>
    </row>
    <row r="22" spans="2:13" x14ac:dyDescent="0.25">
      <c r="C22" s="12" t="s">
        <v>20</v>
      </c>
      <c r="D22" t="s">
        <v>14</v>
      </c>
      <c r="E22" s="9">
        <v>1</v>
      </c>
      <c r="F22" s="14">
        <v>35</v>
      </c>
      <c r="G22" s="16">
        <f>-(E22*F22*$F$4)</f>
        <v>-105</v>
      </c>
      <c r="H22" s="3"/>
      <c r="I22" s="16"/>
      <c r="J22" s="3"/>
      <c r="K22" s="16"/>
      <c r="L22" s="3"/>
      <c r="M22" s="16"/>
    </row>
    <row r="23" spans="2:13" x14ac:dyDescent="0.25">
      <c r="C23" s="12" t="s">
        <v>21</v>
      </c>
      <c r="D23" t="s">
        <v>14</v>
      </c>
      <c r="E23" s="9">
        <v>1</v>
      </c>
      <c r="F23" s="14">
        <v>100</v>
      </c>
      <c r="G23" s="16">
        <f>-(E23*F23*$F$4)</f>
        <v>-300</v>
      </c>
      <c r="H23" s="3"/>
      <c r="I23" s="16"/>
      <c r="J23" s="3"/>
      <c r="K23" s="16"/>
      <c r="L23" s="3"/>
      <c r="M23" s="16"/>
    </row>
    <row r="24" spans="2:13" x14ac:dyDescent="0.25">
      <c r="B24" t="s">
        <v>19</v>
      </c>
      <c r="C24" s="12"/>
      <c r="G24" s="16"/>
      <c r="H24" s="3"/>
      <c r="I24" s="16"/>
      <c r="J24" s="3"/>
      <c r="K24" s="16"/>
      <c r="L24" s="3"/>
      <c r="M24" s="16"/>
    </row>
    <row r="25" spans="2:13" x14ac:dyDescent="0.25">
      <c r="C25" s="12" t="s">
        <v>20</v>
      </c>
      <c r="D25" t="s">
        <v>14</v>
      </c>
      <c r="E25" s="9">
        <v>1</v>
      </c>
      <c r="F25" s="14">
        <v>35</v>
      </c>
      <c r="G25" s="16"/>
      <c r="H25" s="3">
        <f>-(E25*F25*$F$4)</f>
        <v>-105</v>
      </c>
      <c r="I25" s="16"/>
      <c r="J25" s="3"/>
      <c r="K25" s="16"/>
      <c r="L25" s="3"/>
      <c r="M25" s="16"/>
    </row>
    <row r="26" spans="2:13" x14ac:dyDescent="0.25">
      <c r="C26" s="12" t="s">
        <v>21</v>
      </c>
      <c r="D26" t="s">
        <v>14</v>
      </c>
      <c r="E26" s="9">
        <v>0</v>
      </c>
      <c r="F26" s="17">
        <v>100</v>
      </c>
      <c r="G26" s="16"/>
      <c r="H26" s="3">
        <f>-(E26*F26*$F$4)</f>
        <v>0</v>
      </c>
      <c r="I26" s="16"/>
      <c r="J26" s="3"/>
      <c r="K26" s="16"/>
      <c r="L26" s="3"/>
      <c r="M26" s="16"/>
    </row>
    <row r="27" spans="2:13" x14ac:dyDescent="0.25">
      <c r="B27" s="1" t="s">
        <v>35</v>
      </c>
      <c r="E27" s="5"/>
      <c r="F27" s="4"/>
      <c r="G27" s="16"/>
      <c r="H27" s="3"/>
      <c r="I27" s="16"/>
      <c r="J27" s="3"/>
      <c r="K27" s="16"/>
      <c r="L27" s="3"/>
      <c r="M27" s="16"/>
    </row>
    <row r="28" spans="2:13" x14ac:dyDescent="0.25">
      <c r="C28" s="12" t="s">
        <v>16</v>
      </c>
      <c r="D28" t="s">
        <v>17</v>
      </c>
      <c r="F28" s="14">
        <v>390</v>
      </c>
      <c r="G28" s="16"/>
      <c r="H28" s="3"/>
      <c r="I28" s="16"/>
      <c r="J28" s="3"/>
      <c r="K28" s="16">
        <f>F28*F4*F33</f>
        <v>11700</v>
      </c>
      <c r="L28" s="3"/>
      <c r="M28" s="16"/>
    </row>
    <row r="29" spans="2:13" x14ac:dyDescent="0.25">
      <c r="B29" s="1" t="s">
        <v>12</v>
      </c>
      <c r="G29" s="16"/>
      <c r="H29" s="3"/>
      <c r="I29" s="16"/>
      <c r="J29" s="3"/>
      <c r="K29" s="16"/>
      <c r="L29" s="3"/>
      <c r="M29" s="16"/>
    </row>
    <row r="30" spans="2:13" x14ac:dyDescent="0.25">
      <c r="C30" s="12" t="s">
        <v>13</v>
      </c>
      <c r="D30" t="s">
        <v>14</v>
      </c>
      <c r="E30" s="9" t="s">
        <v>26</v>
      </c>
      <c r="F30" s="14">
        <v>97.75</v>
      </c>
      <c r="G30" s="16">
        <f>IF($E$30="JĀ",$F$30*$F$4,0)</f>
        <v>293.25</v>
      </c>
      <c r="H30" s="3">
        <f>IF($E$30="JĀ",$F$30*$F$4,0)</f>
        <v>293.25</v>
      </c>
      <c r="I30" s="16">
        <f>IF($E$30="JĀ",$F$30*$F$4,0)</f>
        <v>293.25</v>
      </c>
      <c r="J30" s="3">
        <f>IF($E$30="JĀ",$F$30*$F$4,0)</f>
        <v>293.25</v>
      </c>
      <c r="K30" s="16">
        <f>IF($E$30="JĀ",$F$30*$F$4,0)</f>
        <v>293.25</v>
      </c>
      <c r="L30" s="3"/>
      <c r="M30" s="16"/>
    </row>
    <row r="31" spans="2:13" x14ac:dyDescent="0.25">
      <c r="C31" s="12" t="s">
        <v>23</v>
      </c>
      <c r="D31" t="s">
        <v>14</v>
      </c>
      <c r="E31" s="9" t="s">
        <v>26</v>
      </c>
      <c r="F31" s="14">
        <v>54.1</v>
      </c>
      <c r="G31" s="16">
        <f>IF($E$31="JĀ",$F$31*$F$4,0)</f>
        <v>162.30000000000001</v>
      </c>
      <c r="H31" s="3">
        <f>IF($E$31="JĀ",$F$31*$F$4,0)</f>
        <v>162.30000000000001</v>
      </c>
      <c r="I31" s="16">
        <f>IF($E$31="JĀ",$F$31*$F$4,0)</f>
        <v>162.30000000000001</v>
      </c>
      <c r="J31" s="3">
        <f>IF($E$31="JĀ",$F$31*$F$4,0)</f>
        <v>162.30000000000001</v>
      </c>
      <c r="K31" s="16">
        <f>IF($E$31="JĀ",$F$31*$F$4,0)</f>
        <v>162.30000000000001</v>
      </c>
      <c r="L31" s="3"/>
      <c r="M31" s="16"/>
    </row>
    <row r="32" spans="2:13" x14ac:dyDescent="0.25">
      <c r="C32" s="12" t="s">
        <v>15</v>
      </c>
      <c r="D32" t="s">
        <v>14</v>
      </c>
      <c r="E32" s="9" t="s">
        <v>27</v>
      </c>
      <c r="F32" s="14"/>
      <c r="G32" s="16">
        <f t="shared" ref="G32:K32" si="1">IF($E$30="JĀ",F32,0)</f>
        <v>0</v>
      </c>
      <c r="H32" s="3">
        <f t="shared" si="1"/>
        <v>0</v>
      </c>
      <c r="I32" s="16">
        <f t="shared" si="1"/>
        <v>0</v>
      </c>
      <c r="J32" s="3">
        <f t="shared" si="1"/>
        <v>0</v>
      </c>
      <c r="K32" s="16">
        <f t="shared" si="1"/>
        <v>0</v>
      </c>
      <c r="L32" s="3"/>
      <c r="M32" s="16"/>
    </row>
    <row r="33" spans="2:13" x14ac:dyDescent="0.25">
      <c r="C33" s="12" t="s">
        <v>30</v>
      </c>
      <c r="D33" t="s">
        <v>25</v>
      </c>
      <c r="F33" s="14">
        <v>10</v>
      </c>
      <c r="G33" s="16"/>
      <c r="H33" s="3"/>
      <c r="I33" s="16"/>
      <c r="J33" s="3"/>
      <c r="K33" s="16"/>
      <c r="L33" s="3"/>
      <c r="M33" s="16"/>
    </row>
    <row r="34" spans="2:13" x14ac:dyDescent="0.25">
      <c r="C34" s="12" t="s">
        <v>31</v>
      </c>
      <c r="G34" s="16">
        <f>SUM(G3:G33)</f>
        <v>-6817.35</v>
      </c>
      <c r="H34" s="3">
        <f>SUM(H23:H33)</f>
        <v>350.55</v>
      </c>
      <c r="I34" s="16">
        <f>SUM(I23:I33)</f>
        <v>455.55</v>
      </c>
      <c r="J34" s="3">
        <f>SUM(J23:J33)</f>
        <v>455.55</v>
      </c>
      <c r="K34" s="16">
        <f>SUM(K23:K33)</f>
        <v>12155.55</v>
      </c>
      <c r="L34" s="3"/>
      <c r="M34" s="16"/>
    </row>
    <row r="35" spans="2:13" x14ac:dyDescent="0.25">
      <c r="C35" s="12" t="s">
        <v>32</v>
      </c>
      <c r="G35" s="16">
        <f>G34</f>
        <v>-6817.35</v>
      </c>
      <c r="H35" s="3">
        <f>G35+H34</f>
        <v>-6466.8</v>
      </c>
      <c r="I35" s="16">
        <f t="shared" ref="I35:K35" si="2">H35+I34</f>
        <v>-6011.25</v>
      </c>
      <c r="J35" s="3">
        <f t="shared" si="2"/>
        <v>-5555.7</v>
      </c>
      <c r="K35" s="16">
        <f t="shared" si="2"/>
        <v>6599.8499999999995</v>
      </c>
      <c r="L35" s="3"/>
      <c r="M35" s="16"/>
    </row>
    <row r="36" spans="2:13" ht="23.25" x14ac:dyDescent="0.35">
      <c r="C36" s="10" t="s">
        <v>1</v>
      </c>
      <c r="F36" s="11">
        <f>IRR(G34:M34)</f>
        <v>0.19606457064349092</v>
      </c>
    </row>
    <row r="38" spans="2:13" hidden="1" x14ac:dyDescent="0.25">
      <c r="B38" t="s">
        <v>26</v>
      </c>
    </row>
    <row r="39" spans="2:13" hidden="1" x14ac:dyDescent="0.25">
      <c r="B39" t="s">
        <v>27</v>
      </c>
    </row>
    <row r="40" spans="2:13" hidden="1" x14ac:dyDescent="0.25">
      <c r="B40">
        <v>0</v>
      </c>
    </row>
    <row r="41" spans="2:13" hidden="1" x14ac:dyDescent="0.25">
      <c r="B41">
        <v>1</v>
      </c>
    </row>
    <row r="42" spans="2:13" hidden="1" x14ac:dyDescent="0.25">
      <c r="B42">
        <v>2</v>
      </c>
    </row>
    <row r="43" spans="2:13" hidden="1" x14ac:dyDescent="0.25">
      <c r="B43">
        <v>3</v>
      </c>
    </row>
  </sheetData>
  <dataValidations count="2">
    <dataValidation type="list" allowBlank="1" showInputMessage="1" showErrorMessage="1" promptTitle="IZVĒLNE" prompt="Cik reizes gadā?" sqref="E22:E23 E18:E19 E25:E26">
      <formula1>$B$40:$B$43</formula1>
    </dataValidation>
    <dataValidation type="list" allowBlank="1" showInputMessage="1" showErrorMessage="1" promptTitle="IZVĒLNE" prompt="JĀ vai NĒ" sqref="E9:E13 E30:E32">
      <formula1>$B$38:$B$39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Īsie spraudeņi</vt:lpstr>
      <vt:lpstr>Garie spraudeņi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Ilva Konstantinova</cp:lastModifiedBy>
  <dcterms:created xsi:type="dcterms:W3CDTF">2022-10-08T07:36:31Z</dcterms:created>
  <dcterms:modified xsi:type="dcterms:W3CDTF">2023-02-22T14:46:33Z</dcterms:modified>
</cp:coreProperties>
</file>